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6911212728\Desktop\RKAS\Tammsaare\"/>
    </mc:Choice>
  </mc:AlternateContent>
  <xr:revisionPtr revIDLastSave="0" documentId="8_{1152D759-7EFC-4E94-8413-704332C334F2}" xr6:coauthVersionLast="47" xr6:coauthVersionMax="47" xr10:uidLastSave="{00000000-0000-0000-0000-000000000000}"/>
  <bookViews>
    <workbookView xWindow="360" yWindow="3240" windowWidth="37350" windowHeight="17180" xr2:uid="{E9D054A2-7359-47A4-A81D-35CBD57F32A8}"/>
  </bookViews>
  <sheets>
    <sheet name="Sisustuse nimekiri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'Sisustuse nimekiri'!$B$10:$I$78</definedName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" i="22" l="1"/>
  <c r="U15" i="22"/>
  <c r="U16" i="22"/>
  <c r="U17" i="22"/>
  <c r="T17" i="22"/>
  <c r="T16" i="22"/>
  <c r="T15" i="22"/>
  <c r="T14" i="22"/>
  <c r="S14" i="22"/>
  <c r="S15" i="22"/>
  <c r="S16" i="22"/>
  <c r="S17" i="22"/>
  <c r="R17" i="22"/>
  <c r="R16" i="22"/>
  <c r="R15" i="22"/>
  <c r="R14" i="22"/>
  <c r="L14" i="22" l="1"/>
  <c r="L15" i="22"/>
  <c r="E78" i="22" l="1"/>
  <c r="E77" i="22"/>
  <c r="E75" i="22"/>
  <c r="E73" i="22"/>
  <c r="E72" i="22"/>
  <c r="M14" i="22" l="1"/>
  <c r="G72" i="22"/>
  <c r="F72" i="22"/>
  <c r="E74" i="22" l="1"/>
  <c r="M28" i="22"/>
  <c r="M16" i="22"/>
  <c r="E27" i="22"/>
  <c r="F27" i="22" s="1"/>
  <c r="N27" i="22" l="1"/>
  <c r="N24" i="22"/>
  <c r="N26" i="22"/>
  <c r="N25" i="22"/>
  <c r="N28" i="22"/>
  <c r="E14" i="22"/>
  <c r="F14" i="22" s="1"/>
  <c r="E15" i="22"/>
  <c r="F15" i="22" s="1"/>
  <c r="E16" i="22"/>
  <c r="F16" i="22" s="1"/>
  <c r="E17" i="22"/>
  <c r="E18" i="22"/>
  <c r="E19" i="22"/>
  <c r="G19" i="22" s="1"/>
  <c r="E20" i="22"/>
  <c r="F20" i="22" s="1"/>
  <c r="L16" i="22" s="1"/>
  <c r="E21" i="22"/>
  <c r="F21" i="22" s="1"/>
  <c r="L17" i="22" s="1"/>
  <c r="E22" i="22"/>
  <c r="F22" i="22" s="1"/>
  <c r="E23" i="22"/>
  <c r="F23" i="22" s="1"/>
  <c r="E24" i="22"/>
  <c r="F24" i="22" s="1"/>
  <c r="E25" i="22"/>
  <c r="E26" i="22"/>
  <c r="F26" i="22" s="1"/>
  <c r="E28" i="22"/>
  <c r="F28" i="22" s="1"/>
  <c r="E29" i="22"/>
  <c r="F29" i="22" s="1"/>
  <c r="E30" i="22"/>
  <c r="G30" i="22" s="1"/>
  <c r="E31" i="22"/>
  <c r="G31" i="22" s="1"/>
  <c r="E32" i="22"/>
  <c r="F32" i="22" s="1"/>
  <c r="E33" i="22"/>
  <c r="F33" i="22" s="1"/>
  <c r="E34" i="22"/>
  <c r="F34" i="22" s="1"/>
  <c r="E35" i="22"/>
  <c r="E36" i="22"/>
  <c r="E37" i="22"/>
  <c r="E38" i="22"/>
  <c r="E39" i="22"/>
  <c r="F39" i="22" s="1"/>
  <c r="E40" i="22"/>
  <c r="G40" i="22" s="1"/>
  <c r="E41" i="22"/>
  <c r="G41" i="22" s="1"/>
  <c r="E42" i="22"/>
  <c r="G42" i="22" s="1"/>
  <c r="E43" i="22"/>
  <c r="G43" i="22" s="1"/>
  <c r="E44" i="22"/>
  <c r="G44" i="22" s="1"/>
  <c r="E45" i="22"/>
  <c r="G45" i="22" s="1"/>
  <c r="M18" i="22" s="1"/>
  <c r="E46" i="22"/>
  <c r="F46" i="22" s="1"/>
  <c r="E47" i="22"/>
  <c r="G47" i="22" s="1"/>
  <c r="E48" i="22"/>
  <c r="F48" i="22" s="1"/>
  <c r="E49" i="22"/>
  <c r="E50" i="22"/>
  <c r="E51" i="22"/>
  <c r="F51" i="22" s="1"/>
  <c r="E52" i="22"/>
  <c r="F52" i="22" s="1"/>
  <c r="E53" i="22"/>
  <c r="F53" i="22" s="1"/>
  <c r="E54" i="22"/>
  <c r="G54" i="22" s="1"/>
  <c r="E55" i="22"/>
  <c r="G55" i="22" s="1"/>
  <c r="E56" i="22"/>
  <c r="F56" i="22" s="1"/>
  <c r="E57" i="22"/>
  <c r="F57" i="22" s="1"/>
  <c r="E58" i="22"/>
  <c r="E59" i="22"/>
  <c r="F59" i="22" s="1"/>
  <c r="E60" i="22"/>
  <c r="F60" i="22" s="1"/>
  <c r="E61" i="22"/>
  <c r="F61" i="22" s="1"/>
  <c r="E62" i="22"/>
  <c r="G62" i="22" s="1"/>
  <c r="E63" i="22"/>
  <c r="F63" i="22" s="1"/>
  <c r="E64" i="22"/>
  <c r="F64" i="22" s="1"/>
  <c r="E65" i="22"/>
  <c r="E66" i="22"/>
  <c r="E67" i="22"/>
  <c r="E68" i="22"/>
  <c r="F68" i="22" s="1"/>
  <c r="E69" i="22"/>
  <c r="F69" i="22" s="1"/>
  <c r="E70" i="22"/>
  <c r="F70" i="22" s="1"/>
  <c r="E71" i="22"/>
  <c r="F71" i="22" s="1"/>
  <c r="O17" i="22" l="1"/>
  <c r="O15" i="22"/>
  <c r="O16" i="22"/>
  <c r="O14" i="22"/>
  <c r="Q16" i="22"/>
  <c r="M15" i="22"/>
  <c r="Q15" i="22" s="1"/>
  <c r="M17" i="22"/>
  <c r="Q17" i="22" s="1"/>
  <c r="L18" i="22"/>
  <c r="E12" i="22"/>
  <c r="F12" i="22" s="1"/>
  <c r="E13" i="22"/>
  <c r="F13" i="22" s="1"/>
  <c r="E11" i="22"/>
  <c r="F11" i="22" s="1"/>
  <c r="N15" i="22" l="1"/>
  <c r="P15" i="22" s="1"/>
  <c r="N17" i="22"/>
  <c r="N16" i="22"/>
  <c r="N14" i="22"/>
  <c r="P14" i="22" s="1"/>
  <c r="O19" i="22"/>
  <c r="Q14" i="22"/>
  <c r="L19" i="22"/>
  <c r="P16" i="22"/>
  <c r="P17" i="22"/>
  <c r="M19" i="22"/>
  <c r="Q19" i="22" l="1"/>
  <c r="S19" i="22" s="1"/>
  <c r="U19" i="22" s="1"/>
  <c r="P19" i="22"/>
  <c r="R19" i="22" s="1"/>
  <c r="T19" i="22" s="1"/>
  <c r="N19" i="22"/>
  <c r="E76" i="22" l="1"/>
</calcChain>
</file>

<file path=xl/sharedStrings.xml><?xml version="1.0" encoding="utf-8"?>
<sst xmlns="http://schemas.openxmlformats.org/spreadsheetml/2006/main" count="240" uniqueCount="146">
  <si>
    <t>Eeldatav maksumus, EUR, km-ta</t>
  </si>
  <si>
    <t>Tavasisustus</t>
  </si>
  <si>
    <t>Erisisustus</t>
  </si>
  <si>
    <t>Nimetus</t>
  </si>
  <si>
    <t>Kogus, tk</t>
  </si>
  <si>
    <t>Hind, 
EUR, km-ta</t>
  </si>
  <si>
    <t>Eeldatav maksumus kokku, km-ta:</t>
  </si>
  <si>
    <t>Dokumendikapp</t>
  </si>
  <si>
    <t>Abilaud</t>
  </si>
  <si>
    <t>Kontorilaud</t>
  </si>
  <si>
    <t>Kontoritool</t>
  </si>
  <si>
    <t>Föön</t>
  </si>
  <si>
    <t>Reie sirutus- ja kõverdus plokkmasin</t>
  </si>
  <si>
    <t>Negatiivse kaldega keretõstepink</t>
  </si>
  <si>
    <t>Kõneboks</t>
  </si>
  <si>
    <t>Lae/seina siinid</t>
  </si>
  <si>
    <t>Laoriiul</t>
  </si>
  <si>
    <t>Lauasirm 800mm</t>
  </si>
  <si>
    <t>Lauasirm 1400mm</t>
  </si>
  <si>
    <t>Lauasirm 1600mm</t>
  </si>
  <si>
    <t>Jõusaali kummimatt</t>
  </si>
  <si>
    <t>Sahtlikapp</t>
  </si>
  <si>
    <t>Peegel</t>
  </si>
  <si>
    <t>Pink</t>
  </si>
  <si>
    <t>Portatiivne antistaatiline seade</t>
  </si>
  <si>
    <t>Põrandapesu masin</t>
  </si>
  <si>
    <t>Raamaturiiul</t>
  </si>
  <si>
    <t>Ratastel laud</t>
  </si>
  <si>
    <t>Mobiilne rehviriiul</t>
  </si>
  <si>
    <t>Saabaste rest</t>
  </si>
  <si>
    <t>Saapahooldusseade</t>
  </si>
  <si>
    <t>Stepipink</t>
  </si>
  <si>
    <t>Varbseinale paigaldatav lõuatõmbekang ja press</t>
  </si>
  <si>
    <t>Tahvel</t>
  </si>
  <si>
    <t>Teisaldatav sirm</t>
  </si>
  <si>
    <t>Televiisor 55"</t>
  </si>
  <si>
    <t>Televiisor 65"</t>
  </si>
  <si>
    <t>TV seinakinnitus</t>
  </si>
  <si>
    <t>Monitor 55" seinale</t>
  </si>
  <si>
    <t>Tolmuimeja</t>
  </si>
  <si>
    <t>Pikendusjuhe</t>
  </si>
  <si>
    <t>Töölaua monitori jalg</t>
  </si>
  <si>
    <t>Diivanlaud</t>
  </si>
  <si>
    <t>Õppetorni liivakasti kate</t>
  </si>
  <si>
    <t>Õppetorni köied</t>
  </si>
  <si>
    <t>Garderoobi kapp</t>
  </si>
  <si>
    <t>24h töötool ratastel, roheline</t>
  </si>
  <si>
    <t>Diivanilaud</t>
  </si>
  <si>
    <t>Kuivatuskapp</t>
  </si>
  <si>
    <t xml:space="preserve">Lükandustega kapp </t>
  </si>
  <si>
    <t>Metallkapp</t>
  </si>
  <si>
    <t>Nõudepesumasin</t>
  </si>
  <si>
    <t>Serveerimiskäru</t>
  </si>
  <si>
    <t>Söögilaud</t>
  </si>
  <si>
    <t>Söögitoa tool</t>
  </si>
  <si>
    <t>Teisaldatav kuivkäimla</t>
  </si>
  <si>
    <t>Adapter</t>
  </si>
  <si>
    <t>Ühenduskaabel</t>
  </si>
  <si>
    <t>veevoolik koos ratastel voolikukäruga</t>
  </si>
  <si>
    <t>Kummikinnaste hoidja</t>
  </si>
  <si>
    <t xml:space="preserve">Desinfitseerimisvahendi hoidja </t>
  </si>
  <si>
    <t>Paberrätikute dosaator</t>
  </si>
  <si>
    <t>Seebidosaator</t>
  </si>
  <si>
    <t>Riidepuud</t>
  </si>
  <si>
    <t>Nõudekuivatusrest</t>
  </si>
  <si>
    <t>2-301 (3)</t>
  </si>
  <si>
    <t>2-317 (1)
2-318 (1)
2-319 (1)</t>
  </si>
  <si>
    <t>1-001 (1)</t>
  </si>
  <si>
    <t>1-204 (1)</t>
  </si>
  <si>
    <t>2-329 (1)</t>
  </si>
  <si>
    <t>4-402 (1)
4-403 (1)</t>
  </si>
  <si>
    <t>5-405 (1)</t>
  </si>
  <si>
    <t>3-233 (2)
3-242 (2)
3-250 (3)
3-252 (3)</t>
  </si>
  <si>
    <t>3-233 (1)
3-240 (2)
3-242 (2)
3-244 (2)
3-250 (2)
3-252 (3)</t>
  </si>
  <si>
    <t>1-204 (10)</t>
  </si>
  <si>
    <t xml:space="preserve">1-205 (1) </t>
  </si>
  <si>
    <t>5-406 (1)</t>
  </si>
  <si>
    <t>2-102 (1)</t>
  </si>
  <si>
    <t>2-329 (4)</t>
  </si>
  <si>
    <t>2-114 (1)</t>
  </si>
  <si>
    <t>1-104 (2)</t>
  </si>
  <si>
    <t>2-111 (1)</t>
  </si>
  <si>
    <t>1-110 (1)</t>
  </si>
  <si>
    <t>3-030 (4)</t>
  </si>
  <si>
    <t>3-355 (1)</t>
  </si>
  <si>
    <t>5-401 (1)</t>
  </si>
  <si>
    <t>3-355 (1)
3-341 (3)</t>
  </si>
  <si>
    <t>3-341 (3)</t>
  </si>
  <si>
    <t>5-401 (20)
5-403 (4)</t>
  </si>
  <si>
    <t>1-403 (1)</t>
  </si>
  <si>
    <t>1-220  (1)</t>
  </si>
  <si>
    <t>4-404 (1)</t>
  </si>
  <si>
    <t>3-347 (1)</t>
  </si>
  <si>
    <t>3-358 (1)</t>
  </si>
  <si>
    <t>3-219 (1)</t>
  </si>
  <si>
    <t>101 (2) 
3-104 (1)</t>
  </si>
  <si>
    <t>3-350 (1)</t>
  </si>
  <si>
    <t>3-255 (1)</t>
  </si>
  <si>
    <t>3-253 (1)</t>
  </si>
  <si>
    <t>3-253 (6)</t>
  </si>
  <si>
    <t>3-143 (1)</t>
  </si>
  <si>
    <t>3-350 (1)
3-349 (1)</t>
  </si>
  <si>
    <t>Ruumi nr</t>
  </si>
  <si>
    <t>Kasutaja</t>
  </si>
  <si>
    <t>PÄA</t>
  </si>
  <si>
    <t>PPA</t>
  </si>
  <si>
    <t xml:space="preserve">2-317 (1)
2-318 (1)
2-319 (1)
2-339 (1)
</t>
  </si>
  <si>
    <t>3-207 (1)
3-242 (1)
3-249 (4)
3-251 (2)</t>
  </si>
  <si>
    <t xml:space="preserve">1 – ühis </t>
  </si>
  <si>
    <t>2 – PÄA</t>
  </si>
  <si>
    <t>3 – PPA</t>
  </si>
  <si>
    <t>4 – HÄK</t>
  </si>
  <si>
    <t xml:space="preserve">5 - SMIT </t>
  </si>
  <si>
    <t>HÄK</t>
  </si>
  <si>
    <t>SMIT</t>
  </si>
  <si>
    <t>ühis</t>
  </si>
  <si>
    <t>tavasisustus</t>
  </si>
  <si>
    <t>erisisustus</t>
  </si>
  <si>
    <t>Kokku</t>
  </si>
  <si>
    <t>Üürnik</t>
  </si>
  <si>
    <t xml:space="preserve">üüripind </t>
  </si>
  <si>
    <t>Politsei- ja Piirivalveamet</t>
  </si>
  <si>
    <t>Päästeamet</t>
  </si>
  <si>
    <t>Häirekeskus</t>
  </si>
  <si>
    <t>Siseministeeriumi infotehnoloogia- ja arenduskeskus</t>
  </si>
  <si>
    <t>osakaal</t>
  </si>
  <si>
    <t>Ühiskasutuses sisustus</t>
  </si>
  <si>
    <t>Ainukasutuses sisustus</t>
  </si>
  <si>
    <t>RKAS korraldustasu</t>
  </si>
  <si>
    <t>Lisa nr 1</t>
  </si>
  <si>
    <t>Üürilepingu nr KPJ-4/2021-20 lisale nr 6.1</t>
  </si>
  <si>
    <t>Üürilepingu nr KPJ-4/2021-18 lisale nr 6.2</t>
  </si>
  <si>
    <t>Üürilepingu nr KPJ-4/2021-19 lisale nr 6.1</t>
  </si>
  <si>
    <t>Üürilepingu nr KPJ-4/2021-22 lisale nr 6.1</t>
  </si>
  <si>
    <t>Sisustuse nimekiri ja eeldatav maksumus - A. H. Tammsaare pst 61, Pärnu</t>
  </si>
  <si>
    <t>Tellija reserv</t>
  </si>
  <si>
    <t>Sisustuse maksumus koos reserviga:</t>
  </si>
  <si>
    <t>Sisustuse maksumus kokku km-ta:</t>
  </si>
  <si>
    <t>Sisustuse maksumus kokku koos km-ga:</t>
  </si>
  <si>
    <t>Käibemaks</t>
  </si>
  <si>
    <t>Märkus:</t>
  </si>
  <si>
    <t>Tavasisustuse asendamise ja hooldamise kohustus on üürileandjal</t>
  </si>
  <si>
    <t>Erisisustuse asendamise ja hooldamise kohustus on üürnikul</t>
  </si>
  <si>
    <t>Kokku + reserv + 7%</t>
  </si>
  <si>
    <t>Kokku + reserv</t>
  </si>
  <si>
    <t>Tava- erisisustuse jaotus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</si>
</sst>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k_r_-;\-* #,##0.00\ _k_r_-;_-* &quot;-&quot;??\ _k_r_-;_-@_-"/>
    <numFmt numFmtId="165" formatCode="_(* #,##0.00_);_(* \(#,##0.00\);_(* &quot;-&quot;??_);_(@_)"/>
    <numFmt numFmtId="166" formatCode="_-* #,##0\ &quot;€&quot;_-;\-* #,##0\ &quot;€&quot;_-;_-* &quot;-&quot;??\ &quot;€&quot;_-;_-@_-"/>
    <numFmt numFmtId="167" formatCode="_-* #,##0.0_-;\-* #,##0.0_-;_-* &quot;-&quot;??_-;_-@_-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FF000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9"/>
      <name val="Arial Narrow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1" fillId="0" borderId="0"/>
    <xf numFmtId="0" fontId="1" fillId="0" borderId="0"/>
    <xf numFmtId="0" fontId="3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7" fillId="0" borderId="0"/>
    <xf numFmtId="0" fontId="8" fillId="0" borderId="0"/>
    <xf numFmtId="0" fontId="9" fillId="0" borderId="0"/>
    <xf numFmtId="165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left"/>
    </xf>
    <xf numFmtId="0" fontId="11" fillId="0" borderId="0" xfId="10" applyFont="1"/>
    <xf numFmtId="3" fontId="12" fillId="0" borderId="0" xfId="0" applyNumberFormat="1" applyFont="1"/>
    <xf numFmtId="3" fontId="9" fillId="0" borderId="0" xfId="11" applyNumberFormat="1" applyAlignment="1">
      <alignment horizontal="right"/>
    </xf>
    <xf numFmtId="3" fontId="13" fillId="0" borderId="9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2" borderId="11" xfId="0" applyNumberFormat="1" applyFont="1" applyFill="1" applyBorder="1"/>
    <xf numFmtId="3" fontId="12" fillId="0" borderId="2" xfId="0" applyNumberFormat="1" applyFont="1" applyBorder="1" applyAlignment="1">
      <alignment horizontal="center" vertical="center"/>
    </xf>
    <xf numFmtId="0" fontId="10" fillId="0" borderId="0" xfId="11" applyFont="1" applyAlignment="1">
      <alignment horizontal="right"/>
    </xf>
    <xf numFmtId="4" fontId="9" fillId="0" borderId="0" xfId="11" applyNumberFormat="1" applyAlignment="1">
      <alignment horizontal="right"/>
    </xf>
    <xf numFmtId="0" fontId="15" fillId="0" borderId="1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/>
    </xf>
    <xf numFmtId="3" fontId="12" fillId="0" borderId="15" xfId="0" applyNumberFormat="1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3" fontId="2" fillId="2" borderId="19" xfId="0" applyNumberFormat="1" applyFont="1" applyFill="1" applyBorder="1"/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4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9" fontId="0" fillId="0" borderId="0" xfId="17" applyFont="1" applyBorder="1"/>
    <xf numFmtId="167" fontId="0" fillId="0" borderId="0" xfId="15" applyNumberFormat="1" applyFont="1" applyBorder="1"/>
    <xf numFmtId="0" fontId="0" fillId="0" borderId="0" xfId="0" applyAlignment="1" applyProtection="1">
      <alignment vertical="top"/>
      <protection hidden="1"/>
    </xf>
    <xf numFmtId="167" fontId="0" fillId="0" borderId="0" xfId="15" applyNumberFormat="1" applyFont="1" applyBorder="1" applyAlignment="1" applyProtection="1">
      <alignment vertical="top"/>
      <protection hidden="1"/>
    </xf>
    <xf numFmtId="49" fontId="17" fillId="0" borderId="0" xfId="9" applyNumberFormat="1" applyFont="1" applyAlignment="1">
      <alignment vertical="top"/>
    </xf>
    <xf numFmtId="0" fontId="2" fillId="0" borderId="0" xfId="0" applyFont="1"/>
    <xf numFmtId="3" fontId="2" fillId="0" borderId="25" xfId="0" applyNumberFormat="1" applyFont="1" applyBorder="1"/>
    <xf numFmtId="3" fontId="2" fillId="0" borderId="26" xfId="0" applyNumberFormat="1" applyFont="1" applyBorder="1"/>
    <xf numFmtId="3" fontId="12" fillId="0" borderId="27" xfId="0" applyNumberFormat="1" applyFont="1" applyBorder="1"/>
    <xf numFmtId="3" fontId="12" fillId="0" borderId="28" xfId="0" applyNumberFormat="1" applyFont="1" applyBorder="1"/>
    <xf numFmtId="3" fontId="2" fillId="0" borderId="29" xfId="0" applyNumberFormat="1" applyFont="1" applyBorder="1"/>
    <xf numFmtId="3" fontId="2" fillId="0" borderId="15" xfId="0" applyNumberFormat="1" applyFont="1" applyBorder="1"/>
    <xf numFmtId="0" fontId="17" fillId="0" borderId="0" xfId="0" applyFont="1" applyAlignment="1">
      <alignment vertical="center"/>
    </xf>
    <xf numFmtId="166" fontId="12" fillId="0" borderId="0" xfId="0" applyNumberFormat="1" applyFont="1"/>
    <xf numFmtId="167" fontId="0" fillId="0" borderId="0" xfId="15" applyNumberFormat="1" applyFont="1" applyFill="1" applyBorder="1" applyAlignment="1" applyProtection="1">
      <alignment vertical="top"/>
      <protection hidden="1"/>
    </xf>
    <xf numFmtId="0" fontId="15" fillId="0" borderId="30" xfId="0" applyFont="1" applyBorder="1" applyAlignment="1">
      <alignment wrapText="1"/>
    </xf>
    <xf numFmtId="0" fontId="15" fillId="0" borderId="31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/>
    </xf>
    <xf numFmtId="3" fontId="12" fillId="0" borderId="3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2" fillId="0" borderId="19" xfId="0" applyNumberFormat="1" applyFont="1" applyBorder="1"/>
    <xf numFmtId="9" fontId="0" fillId="0" borderId="15" xfId="0" applyNumberFormat="1" applyBorder="1" applyAlignment="1">
      <alignment horizontal="right"/>
    </xf>
    <xf numFmtId="3" fontId="12" fillId="0" borderId="10" xfId="0" applyNumberFormat="1" applyFont="1" applyBorder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5" fillId="0" borderId="3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3" fontId="2" fillId="2" borderId="36" xfId="0" applyNumberFormat="1" applyFont="1" applyFill="1" applyBorder="1"/>
    <xf numFmtId="3" fontId="2" fillId="2" borderId="37" xfId="0" applyNumberFormat="1" applyFont="1" applyFill="1" applyBorder="1"/>
    <xf numFmtId="9" fontId="0" fillId="0" borderId="2" xfId="0" applyNumberFormat="1" applyBorder="1"/>
    <xf numFmtId="3" fontId="12" fillId="0" borderId="23" xfId="0" applyNumberFormat="1" applyFont="1" applyBorder="1"/>
    <xf numFmtId="3" fontId="12" fillId="0" borderId="17" xfId="0" applyNumberFormat="1" applyFont="1" applyBorder="1"/>
    <xf numFmtId="3" fontId="12" fillId="0" borderId="35" xfId="0" applyNumberFormat="1" applyFont="1" applyBorder="1"/>
    <xf numFmtId="0" fontId="2" fillId="0" borderId="25" xfId="0" applyFont="1" applyBorder="1"/>
    <xf numFmtId="0" fontId="2" fillId="0" borderId="26" xfId="0" applyFont="1" applyBorder="1"/>
    <xf numFmtId="166" fontId="12" fillId="0" borderId="27" xfId="16" applyNumberFormat="1" applyFont="1" applyBorder="1"/>
    <xf numFmtId="166" fontId="12" fillId="0" borderId="28" xfId="16" applyNumberFormat="1" applyFont="1" applyBorder="1"/>
    <xf numFmtId="166" fontId="2" fillId="0" borderId="29" xfId="0" applyNumberFormat="1" applyFont="1" applyBorder="1"/>
    <xf numFmtId="166" fontId="2" fillId="0" borderId="15" xfId="0" applyNumberFormat="1" applyFont="1" applyBorder="1"/>
    <xf numFmtId="0" fontId="12" fillId="0" borderId="26" xfId="0" applyFont="1" applyBorder="1"/>
    <xf numFmtId="166" fontId="12" fillId="0" borderId="27" xfId="16" applyNumberFormat="1" applyFont="1" applyFill="1" applyBorder="1"/>
    <xf numFmtId="166" fontId="12" fillId="0" borderId="28" xfId="16" applyNumberFormat="1" applyFont="1" applyFill="1" applyBorder="1"/>
    <xf numFmtId="0" fontId="12" fillId="0" borderId="28" xfId="0" applyFont="1" applyBorder="1"/>
    <xf numFmtId="166" fontId="12" fillId="0" borderId="27" xfId="0" applyNumberFormat="1" applyFont="1" applyBorder="1"/>
    <xf numFmtId="166" fontId="12" fillId="0" borderId="28" xfId="0" applyNumberFormat="1" applyFont="1" applyBorder="1"/>
    <xf numFmtId="0" fontId="12" fillId="0" borderId="4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2" fontId="12" fillId="0" borderId="0" xfId="0" applyNumberFormat="1" applyFont="1"/>
    <xf numFmtId="0" fontId="2" fillId="0" borderId="29" xfId="0" applyFont="1" applyBorder="1"/>
    <xf numFmtId="0" fontId="2" fillId="0" borderId="15" xfId="0" applyFont="1" applyBorder="1"/>
    <xf numFmtId="0" fontId="2" fillId="0" borderId="29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0" fontId="2" fillId="0" borderId="4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3" fillId="2" borderId="8" xfId="0" applyFont="1" applyFill="1" applyBorder="1" applyAlignment="1">
      <alignment horizontal="right"/>
    </xf>
    <xf numFmtId="0" fontId="13" fillId="2" borderId="43" xfId="0" applyFont="1" applyFill="1" applyBorder="1" applyAlignment="1">
      <alignment horizontal="right"/>
    </xf>
    <xf numFmtId="0" fontId="13" fillId="2" borderId="35" xfId="0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13" fillId="2" borderId="4" xfId="0" applyFont="1" applyFill="1" applyBorder="1" applyAlignment="1">
      <alignment horizontal="right"/>
    </xf>
    <xf numFmtId="0" fontId="13" fillId="2" borderId="42" xfId="0" applyFont="1" applyFill="1" applyBorder="1" applyAlignment="1">
      <alignment horizontal="right"/>
    </xf>
    <xf numFmtId="0" fontId="13" fillId="2" borderId="17" xfId="0" applyFont="1" applyFill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3" fillId="2" borderId="38" xfId="0" applyFont="1" applyFill="1" applyBorder="1" applyAlignment="1">
      <alignment horizontal="right"/>
    </xf>
    <xf numFmtId="0" fontId="13" fillId="2" borderId="39" xfId="0" applyFont="1" applyFill="1" applyBorder="1" applyAlignment="1">
      <alignment horizontal="right"/>
    </xf>
    <xf numFmtId="0" fontId="13" fillId="2" borderId="40" xfId="0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</cellXfs>
  <cellStyles count="18">
    <cellStyle name="Comma 2" xfId="4" xr:uid="{6440ACF4-7DDF-45E9-AC89-3D02DE0DA8B7}"/>
    <cellStyle name="Comma 3" xfId="12" xr:uid="{EC929FB0-958B-4C7A-AB9B-1F0FF6451F83}"/>
    <cellStyle name="Comma 4" xfId="14" xr:uid="{8DD72D03-14F4-480B-BCE6-F1986BC3C591}"/>
    <cellStyle name="Koma" xfId="15" builtinId="3"/>
    <cellStyle name="Normaallaad" xfId="0" builtinId="0"/>
    <cellStyle name="Normaallaad 2" xfId="1" xr:uid="{00000000-0005-0000-0000-000001000000}"/>
    <cellStyle name="Normaallaad 3" xfId="13" xr:uid="{461DE180-CBBE-4A6A-A1CF-FDB1F8B3CF98}"/>
    <cellStyle name="Normaallaad 4 2" xfId="11" xr:uid="{47851956-5CBA-41FA-9BFD-4F766791FE62}"/>
    <cellStyle name="Normaallaad 67" xfId="2" xr:uid="{6A7CF9AE-CF13-409B-B5C8-86D4BB95CB47}"/>
    <cellStyle name="Normal 2" xfId="3" xr:uid="{6D7C0F9F-0260-418C-9B31-7074D4C862C9}"/>
    <cellStyle name="Normal 2 2" xfId="8" xr:uid="{1CBC2FC3-F192-4384-BD05-02128BBBD221}"/>
    <cellStyle name="Normal 2 3" xfId="9" xr:uid="{574452CB-1535-4554-BBFF-3B79832160FE}"/>
    <cellStyle name="Normal 3" xfId="6" xr:uid="{89881D02-9454-4637-91AB-BF96F3C88D4E}"/>
    <cellStyle name="Normal 4" xfId="7" xr:uid="{47827E61-B4AF-4CFD-A1C3-6A5066DBCBB0}"/>
    <cellStyle name="Normal 5" xfId="10" xr:uid="{269E5A38-94B0-4197-A1C9-D79ECE2B70E2}"/>
    <cellStyle name="Percent 2" xfId="5" xr:uid="{92937902-7905-43C5-B644-ED508DB6B230}"/>
    <cellStyle name="Protsent" xfId="17" builtinId="5"/>
    <cellStyle name="Valuuta" xfId="16" builtinId="4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1" defaultTableStyle="TableStyleMedium9" defaultPivotStyle="PivotStyleLight16">
    <tableStyle name="Invisible" pivot="0" table="0" count="0" xr9:uid="{5B2FDCF4-883E-46F4-A4AD-4FCAFF547605}"/>
  </tableStyles>
  <colors>
    <mruColors>
      <color rgb="FFFF0066"/>
      <color rgb="FF9933FF"/>
      <color rgb="FFCC0099"/>
      <color rgb="FF33CC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lta.ppa.sise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1"/>
      <sheetName val="stat__pakkumused1"/>
      <sheetName val="EMTA_pakkumused1"/>
      <sheetName val="koond_pakkumused1"/>
      <sheetName val="vastavuse_hindamine"/>
      <sheetName val="stat__pakkumused"/>
      <sheetName val="EMTA_pakkumused"/>
      <sheetName val="koond_pakkumused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</sheetNames>
    <sheetDataSet>
      <sheetData sheetId="0" refreshError="1"/>
      <sheetData sheetId="1">
        <row r="1">
          <cell r="BA1">
            <v>4.5999999999999999E-2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82D32-3B45-4D0B-8ACC-9C3480FBFB3E}">
  <sheetPr>
    <tabColor rgb="FFFFFF00"/>
  </sheetPr>
  <dimension ref="B1:W85"/>
  <sheetViews>
    <sheetView tabSelected="1" zoomScaleNormal="100" workbookViewId="0">
      <pane ySplit="10" topLeftCell="A11" activePane="bottomLeft" state="frozen"/>
      <selection pane="bottomLeft" activeCell="G1" sqref="G1"/>
    </sheetView>
  </sheetViews>
  <sheetFormatPr defaultColWidth="9.1796875" defaultRowHeight="14.5" x14ac:dyDescent="0.35"/>
  <cols>
    <col min="1" max="1" width="3" style="1" customWidth="1"/>
    <col min="2" max="2" width="47.54296875" style="2" customWidth="1"/>
    <col min="3" max="4" width="14.81640625" style="1" customWidth="1"/>
    <col min="5" max="5" width="14.81640625" style="4" customWidth="1"/>
    <col min="6" max="7" width="11.81640625" style="4" customWidth="1"/>
    <col min="8" max="8" width="56.54296875" style="1" bestFit="1" customWidth="1"/>
    <col min="9" max="11" width="14.1796875" style="1" customWidth="1"/>
    <col min="12" max="21" width="12.7265625" style="1" customWidth="1"/>
    <col min="22" max="22" width="9.1796875" style="1"/>
    <col min="23" max="23" width="12.7265625" style="1" customWidth="1"/>
    <col min="24" max="16384" width="9.1796875" style="1"/>
  </cols>
  <sheetData>
    <row r="1" spans="2:21" x14ac:dyDescent="0.35">
      <c r="B1" s="3"/>
      <c r="G1" s="11" t="s">
        <v>129</v>
      </c>
      <c r="K1" s="37" t="s">
        <v>108</v>
      </c>
    </row>
    <row r="2" spans="2:21" x14ac:dyDescent="0.35">
      <c r="G2" s="12" t="s">
        <v>131</v>
      </c>
      <c r="K2" s="37" t="s">
        <v>109</v>
      </c>
    </row>
    <row r="3" spans="2:21" x14ac:dyDescent="0.35">
      <c r="G3" s="12" t="s">
        <v>132</v>
      </c>
      <c r="K3" s="37" t="s">
        <v>110</v>
      </c>
    </row>
    <row r="4" spans="2:21" x14ac:dyDescent="0.35">
      <c r="G4" s="12" t="s">
        <v>130</v>
      </c>
      <c r="K4" s="37" t="s">
        <v>111</v>
      </c>
    </row>
    <row r="5" spans="2:21" x14ac:dyDescent="0.35">
      <c r="G5" s="12" t="s">
        <v>133</v>
      </c>
      <c r="K5" s="37" t="s">
        <v>112</v>
      </c>
    </row>
    <row r="6" spans="2:21" x14ac:dyDescent="0.35">
      <c r="G6" s="12"/>
      <c r="K6" s="37"/>
    </row>
    <row r="7" spans="2:21" x14ac:dyDescent="0.35">
      <c r="F7" s="5"/>
    </row>
    <row r="8" spans="2:21" x14ac:dyDescent="0.35">
      <c r="B8" s="91" t="s">
        <v>134</v>
      </c>
      <c r="C8" s="91"/>
      <c r="D8" s="91"/>
      <c r="E8" s="91"/>
      <c r="F8" s="91"/>
      <c r="G8" s="91"/>
    </row>
    <row r="9" spans="2:21" ht="15" thickBot="1" x14ac:dyDescent="0.4">
      <c r="E9" s="5"/>
    </row>
    <row r="10" spans="2:21" ht="44" thickBot="1" x14ac:dyDescent="0.4">
      <c r="B10" s="21" t="s">
        <v>3</v>
      </c>
      <c r="C10" s="22" t="s">
        <v>4</v>
      </c>
      <c r="D10" s="23" t="s">
        <v>5</v>
      </c>
      <c r="E10" s="6" t="s">
        <v>0</v>
      </c>
      <c r="F10" s="7" t="s">
        <v>1</v>
      </c>
      <c r="G10" s="8" t="s">
        <v>2</v>
      </c>
      <c r="H10" s="50" t="s">
        <v>102</v>
      </c>
      <c r="I10" s="51" t="s">
        <v>103</v>
      </c>
      <c r="K10" s="24"/>
    </row>
    <row r="11" spans="2:21" x14ac:dyDescent="0.35">
      <c r="B11" s="40" t="s">
        <v>7</v>
      </c>
      <c r="C11" s="19">
        <v>3</v>
      </c>
      <c r="D11" s="20">
        <v>250</v>
      </c>
      <c r="E11" s="61">
        <f>C11*D11</f>
        <v>750</v>
      </c>
      <c r="F11" s="15">
        <f>E11</f>
        <v>750</v>
      </c>
      <c r="G11" s="16"/>
      <c r="H11" s="52" t="s">
        <v>65</v>
      </c>
      <c r="I11" s="53" t="s">
        <v>104</v>
      </c>
      <c r="K11" s="30" t="s">
        <v>145</v>
      </c>
    </row>
    <row r="12" spans="2:21" x14ac:dyDescent="0.35">
      <c r="B12" s="41" t="s">
        <v>7</v>
      </c>
      <c r="C12" s="13">
        <v>3</v>
      </c>
      <c r="D12" s="14">
        <v>25</v>
      </c>
      <c r="E12" s="62">
        <f t="shared" ref="E12:E71" si="0">C12*D12</f>
        <v>75</v>
      </c>
      <c r="F12" s="15">
        <f t="shared" ref="F12:F71" si="1">E12</f>
        <v>75</v>
      </c>
      <c r="G12" s="10"/>
      <c r="H12" s="54" t="s">
        <v>66</v>
      </c>
      <c r="I12" s="55" t="s">
        <v>104</v>
      </c>
      <c r="K12" s="86" t="s">
        <v>119</v>
      </c>
      <c r="L12" s="64" t="s">
        <v>127</v>
      </c>
      <c r="M12" s="65"/>
      <c r="N12" s="31" t="s">
        <v>126</v>
      </c>
      <c r="O12" s="32"/>
      <c r="P12" s="31" t="s">
        <v>118</v>
      </c>
      <c r="Q12" s="70"/>
      <c r="R12" s="31" t="s">
        <v>144</v>
      </c>
      <c r="S12" s="70"/>
      <c r="T12" s="31" t="s">
        <v>143</v>
      </c>
      <c r="U12" s="70"/>
    </row>
    <row r="13" spans="2:21" x14ac:dyDescent="0.35">
      <c r="B13" s="41" t="s">
        <v>8</v>
      </c>
      <c r="C13" s="13">
        <v>3</v>
      </c>
      <c r="D13" s="14">
        <v>60</v>
      </c>
      <c r="E13" s="62">
        <f t="shared" si="0"/>
        <v>180</v>
      </c>
      <c r="F13" s="15">
        <f t="shared" si="1"/>
        <v>180</v>
      </c>
      <c r="G13" s="10"/>
      <c r="H13" s="54" t="s">
        <v>66</v>
      </c>
      <c r="I13" s="55" t="s">
        <v>104</v>
      </c>
      <c r="K13" s="87"/>
      <c r="L13" s="81" t="s">
        <v>116</v>
      </c>
      <c r="M13" s="82" t="s">
        <v>117</v>
      </c>
      <c r="N13" s="81" t="s">
        <v>116</v>
      </c>
      <c r="O13" s="80" t="s">
        <v>117</v>
      </c>
      <c r="P13" s="79" t="s">
        <v>116</v>
      </c>
      <c r="Q13" s="80" t="s">
        <v>117</v>
      </c>
      <c r="R13" s="79" t="s">
        <v>116</v>
      </c>
      <c r="S13" s="80" t="s">
        <v>117</v>
      </c>
      <c r="T13" s="79" t="s">
        <v>116</v>
      </c>
      <c r="U13" s="80" t="s">
        <v>117</v>
      </c>
    </row>
    <row r="14" spans="2:21" x14ac:dyDescent="0.35">
      <c r="B14" s="41" t="s">
        <v>9</v>
      </c>
      <c r="C14" s="13">
        <v>3</v>
      </c>
      <c r="D14" s="14">
        <v>135</v>
      </c>
      <c r="E14" s="62">
        <f t="shared" si="0"/>
        <v>405</v>
      </c>
      <c r="F14" s="15">
        <f t="shared" si="1"/>
        <v>405</v>
      </c>
      <c r="G14" s="10"/>
      <c r="H14" s="54" t="s">
        <v>66</v>
      </c>
      <c r="I14" s="55" t="s">
        <v>104</v>
      </c>
      <c r="K14" s="76" t="s">
        <v>104</v>
      </c>
      <c r="L14" s="66">
        <f>SUMIF(I11:I71,K14,F11:F71)</f>
        <v>4020</v>
      </c>
      <c r="M14" s="67">
        <f>SUMIF(I11:I71,K14,G11:G71)</f>
        <v>11730</v>
      </c>
      <c r="N14" s="33">
        <f>$L$18*N24</f>
        <v>1931.6362776326857</v>
      </c>
      <c r="O14" s="34">
        <f>$M$18*N24</f>
        <v>1402.4912334939447</v>
      </c>
      <c r="P14" s="71">
        <f>L14+N14</f>
        <v>5951.636277632686</v>
      </c>
      <c r="Q14" s="72">
        <f>M14+O14</f>
        <v>13132.491233493945</v>
      </c>
      <c r="R14" s="74">
        <f t="shared" ref="R14:S17" si="2">P14+P14*10%</f>
        <v>6546.7999053959547</v>
      </c>
      <c r="S14" s="75">
        <f t="shared" si="2"/>
        <v>14445.74035684334</v>
      </c>
      <c r="T14" s="74">
        <f t="shared" ref="T14:U17" si="3">R14+R14*7%</f>
        <v>7005.0758987736717</v>
      </c>
      <c r="U14" s="75">
        <f t="shared" si="3"/>
        <v>15456.942181822375</v>
      </c>
    </row>
    <row r="15" spans="2:21" x14ac:dyDescent="0.35">
      <c r="B15" s="41" t="s">
        <v>10</v>
      </c>
      <c r="C15" s="13">
        <v>3</v>
      </c>
      <c r="D15" s="14">
        <v>215</v>
      </c>
      <c r="E15" s="62">
        <f t="shared" si="0"/>
        <v>645</v>
      </c>
      <c r="F15" s="15">
        <f t="shared" si="1"/>
        <v>645</v>
      </c>
      <c r="G15" s="10"/>
      <c r="H15" s="54" t="s">
        <v>66</v>
      </c>
      <c r="I15" s="55" t="s">
        <v>104</v>
      </c>
      <c r="K15" s="76" t="s">
        <v>105</v>
      </c>
      <c r="L15" s="66">
        <f>SUMIF(I11:I71,K15,F11:F71)</f>
        <v>6655</v>
      </c>
      <c r="M15" s="67">
        <f>SUMIF(I11:I71,K15,G11:G71)</f>
        <v>11695</v>
      </c>
      <c r="N15" s="33">
        <f>$L$18*N25</f>
        <v>3267.3671619786337</v>
      </c>
      <c r="O15" s="34">
        <f>$M$18*N25</f>
        <v>2372.3171149472523</v>
      </c>
      <c r="P15" s="71">
        <f>L15+N15</f>
        <v>9922.3671619786328</v>
      </c>
      <c r="Q15" s="72">
        <f>M15+O15</f>
        <v>14067.317114947253</v>
      </c>
      <c r="R15" s="74">
        <f t="shared" si="2"/>
        <v>10914.603878176496</v>
      </c>
      <c r="S15" s="75">
        <f t="shared" si="2"/>
        <v>15474.048826441978</v>
      </c>
      <c r="T15" s="74">
        <f t="shared" si="3"/>
        <v>11678.626149648851</v>
      </c>
      <c r="U15" s="75">
        <f t="shared" si="3"/>
        <v>16557.232244292918</v>
      </c>
    </row>
    <row r="16" spans="2:21" x14ac:dyDescent="0.35">
      <c r="B16" s="41" t="s">
        <v>11</v>
      </c>
      <c r="C16" s="13">
        <v>1</v>
      </c>
      <c r="D16" s="14">
        <v>150</v>
      </c>
      <c r="E16" s="62">
        <f t="shared" si="0"/>
        <v>150</v>
      </c>
      <c r="F16" s="15">
        <f t="shared" si="1"/>
        <v>150</v>
      </c>
      <c r="G16" s="10"/>
      <c r="H16" s="54" t="s">
        <v>67</v>
      </c>
      <c r="I16" s="55" t="s">
        <v>115</v>
      </c>
      <c r="K16" s="76" t="s">
        <v>113</v>
      </c>
      <c r="L16" s="66">
        <f>SUMIF(I11:I71,K16,F11:F71)</f>
        <v>890</v>
      </c>
      <c r="M16" s="67">
        <f>SUMIF(I11:I71,K16,G11:G71)</f>
        <v>0</v>
      </c>
      <c r="N16" s="33">
        <f>$L$18*N26</f>
        <v>267.33651281137742</v>
      </c>
      <c r="O16" s="34">
        <f>$M$18*N26</f>
        <v>194.10337233379263</v>
      </c>
      <c r="P16" s="71">
        <f t="shared" ref="P16:Q17" si="4">L16+N16</f>
        <v>1157.3365128113774</v>
      </c>
      <c r="Q16" s="72">
        <f t="shared" si="4"/>
        <v>194.10337233379263</v>
      </c>
      <c r="R16" s="74">
        <f t="shared" si="2"/>
        <v>1273.0701640925151</v>
      </c>
      <c r="S16" s="75">
        <f t="shared" si="2"/>
        <v>213.5137095671719</v>
      </c>
      <c r="T16" s="74">
        <f t="shared" si="3"/>
        <v>1362.1850755789912</v>
      </c>
      <c r="U16" s="75">
        <f t="shared" si="3"/>
        <v>228.45966923687394</v>
      </c>
    </row>
    <row r="17" spans="2:22" x14ac:dyDescent="0.35">
      <c r="B17" s="41" t="s">
        <v>12</v>
      </c>
      <c r="C17" s="13">
        <v>1</v>
      </c>
      <c r="D17" s="14">
        <v>2700</v>
      </c>
      <c r="E17" s="62">
        <f t="shared" si="0"/>
        <v>2700</v>
      </c>
      <c r="F17" s="15"/>
      <c r="G17" s="10">
        <v>2700</v>
      </c>
      <c r="H17" s="54" t="s">
        <v>68</v>
      </c>
      <c r="I17" s="55" t="s">
        <v>115</v>
      </c>
      <c r="K17" s="76" t="s">
        <v>114</v>
      </c>
      <c r="L17" s="66">
        <f>SUMIF(I11:I71,K17,F11:F71)</f>
        <v>1100</v>
      </c>
      <c r="M17" s="67">
        <f>SUMIF(I11:I71,K17,G11:G71)</f>
        <v>10180</v>
      </c>
      <c r="N17" s="33">
        <f>$L$18*N27</f>
        <v>173.66004757730374</v>
      </c>
      <c r="O17" s="34">
        <f>$M$18*N27</f>
        <v>126.08827922501042</v>
      </c>
      <c r="P17" s="71">
        <f t="shared" si="4"/>
        <v>1273.6600475773037</v>
      </c>
      <c r="Q17" s="72">
        <f t="shared" si="4"/>
        <v>10306.08827922501</v>
      </c>
      <c r="R17" s="74">
        <f t="shared" si="2"/>
        <v>1401.0260523350339</v>
      </c>
      <c r="S17" s="75">
        <f t="shared" si="2"/>
        <v>11336.697107147511</v>
      </c>
      <c r="T17" s="74">
        <f t="shared" si="3"/>
        <v>1499.0978759984862</v>
      </c>
      <c r="U17" s="75">
        <f t="shared" si="3"/>
        <v>12130.265904647837</v>
      </c>
    </row>
    <row r="18" spans="2:22" x14ac:dyDescent="0.35">
      <c r="B18" s="41" t="s">
        <v>13</v>
      </c>
      <c r="C18" s="13">
        <v>1</v>
      </c>
      <c r="D18" s="14">
        <v>75</v>
      </c>
      <c r="E18" s="62">
        <f t="shared" si="0"/>
        <v>75</v>
      </c>
      <c r="F18" s="15"/>
      <c r="G18" s="10">
        <v>75</v>
      </c>
      <c r="H18" s="54" t="s">
        <v>68</v>
      </c>
      <c r="I18" s="55" t="s">
        <v>115</v>
      </c>
      <c r="K18" s="76" t="s">
        <v>115</v>
      </c>
      <c r="L18" s="66">
        <f>SUMIF(I11:I71,K18,F11:F71)</f>
        <v>5640</v>
      </c>
      <c r="M18" s="67">
        <f>SUMIF(I11:I71,K18,G11:G71)</f>
        <v>4095</v>
      </c>
      <c r="N18" s="33"/>
      <c r="O18" s="34"/>
      <c r="P18" s="71"/>
      <c r="Q18" s="73"/>
      <c r="R18" s="74"/>
      <c r="S18" s="75"/>
      <c r="T18" s="74"/>
      <c r="U18" s="75"/>
    </row>
    <row r="19" spans="2:22" x14ac:dyDescent="0.35">
      <c r="B19" s="41" t="s">
        <v>14</v>
      </c>
      <c r="C19" s="13">
        <v>1</v>
      </c>
      <c r="D19" s="14">
        <v>8100</v>
      </c>
      <c r="E19" s="62">
        <f t="shared" si="0"/>
        <v>8100</v>
      </c>
      <c r="F19" s="15"/>
      <c r="G19" s="10">
        <f>E19</f>
        <v>8100</v>
      </c>
      <c r="H19" s="54" t="s">
        <v>69</v>
      </c>
      <c r="I19" s="55" t="s">
        <v>104</v>
      </c>
      <c r="K19" s="77" t="s">
        <v>118</v>
      </c>
      <c r="L19" s="68">
        <f>SUM(L14:L18)</f>
        <v>18305</v>
      </c>
      <c r="M19" s="69">
        <f t="shared" ref="M19" si="5">SUM(M14:M18)</f>
        <v>37700</v>
      </c>
      <c r="N19" s="35">
        <f>SUM(N14:N18)</f>
        <v>5640.0000000000009</v>
      </c>
      <c r="O19" s="36">
        <f>SUM(O14:O18)</f>
        <v>4095.0000000000005</v>
      </c>
      <c r="P19" s="68">
        <f>SUM(P14:P18)</f>
        <v>18305</v>
      </c>
      <c r="Q19" s="69">
        <f>SUM(Q14:Q18)</f>
        <v>37700</v>
      </c>
      <c r="R19" s="68">
        <f t="shared" ref="R19" si="6">P19+P19*10%</f>
        <v>20135.5</v>
      </c>
      <c r="S19" s="69">
        <f t="shared" ref="S19" si="7">Q19+Q19*10%</f>
        <v>41470</v>
      </c>
      <c r="T19" s="68">
        <f t="shared" ref="T19" si="8">R19+R19*7%</f>
        <v>21544.985000000001</v>
      </c>
      <c r="U19" s="69">
        <f t="shared" ref="U19" si="9">S19+S19*7%</f>
        <v>44372.9</v>
      </c>
      <c r="V19" s="78"/>
    </row>
    <row r="20" spans="2:22" x14ac:dyDescent="0.35">
      <c r="B20" s="41" t="s">
        <v>15</v>
      </c>
      <c r="C20" s="13">
        <v>2</v>
      </c>
      <c r="D20" s="14">
        <v>45</v>
      </c>
      <c r="E20" s="62">
        <f t="shared" si="0"/>
        <v>90</v>
      </c>
      <c r="F20" s="15">
        <f t="shared" si="1"/>
        <v>90</v>
      </c>
      <c r="G20" s="10"/>
      <c r="H20" s="54" t="s">
        <v>70</v>
      </c>
      <c r="I20" s="55" t="s">
        <v>113</v>
      </c>
      <c r="K20" s="2"/>
      <c r="N20" s="4"/>
      <c r="O20" s="4"/>
      <c r="P20" s="4"/>
    </row>
    <row r="21" spans="2:22" x14ac:dyDescent="0.35">
      <c r="B21" s="41" t="s">
        <v>16</v>
      </c>
      <c r="C21" s="13">
        <v>1</v>
      </c>
      <c r="D21" s="14">
        <v>1100</v>
      </c>
      <c r="E21" s="62">
        <f t="shared" si="0"/>
        <v>1100</v>
      </c>
      <c r="F21" s="15">
        <f t="shared" si="1"/>
        <v>1100</v>
      </c>
      <c r="G21" s="10"/>
      <c r="H21" s="54" t="s">
        <v>71</v>
      </c>
      <c r="I21" s="55" t="s">
        <v>114</v>
      </c>
      <c r="K21" s="2"/>
      <c r="N21" s="4"/>
      <c r="O21" s="4"/>
      <c r="P21" s="4"/>
    </row>
    <row r="22" spans="2:22" x14ac:dyDescent="0.35">
      <c r="B22" s="41" t="s">
        <v>17</v>
      </c>
      <c r="C22" s="13">
        <v>10</v>
      </c>
      <c r="D22" s="14">
        <v>120</v>
      </c>
      <c r="E22" s="62">
        <f t="shared" si="0"/>
        <v>1200</v>
      </c>
      <c r="F22" s="15">
        <f t="shared" si="1"/>
        <v>1200</v>
      </c>
      <c r="G22" s="10"/>
      <c r="H22" s="54" t="s">
        <v>72</v>
      </c>
      <c r="I22" s="55" t="s">
        <v>105</v>
      </c>
      <c r="K22" s="2"/>
      <c r="N22" s="4"/>
      <c r="O22" s="4"/>
      <c r="P22" s="4"/>
    </row>
    <row r="23" spans="2:22" x14ac:dyDescent="0.35">
      <c r="B23" s="41" t="s">
        <v>18</v>
      </c>
      <c r="C23" s="13">
        <v>12</v>
      </c>
      <c r="D23" s="14">
        <v>145</v>
      </c>
      <c r="E23" s="62">
        <f t="shared" si="0"/>
        <v>1740</v>
      </c>
      <c r="F23" s="15">
        <f t="shared" si="1"/>
        <v>1740</v>
      </c>
      <c r="G23" s="10"/>
      <c r="H23" s="54" t="s">
        <v>73</v>
      </c>
      <c r="I23" s="55" t="s">
        <v>105</v>
      </c>
      <c r="K23" s="30" t="s">
        <v>119</v>
      </c>
      <c r="M23" s="30" t="s">
        <v>120</v>
      </c>
      <c r="N23" s="30" t="s">
        <v>125</v>
      </c>
      <c r="O23" s="4"/>
      <c r="P23" s="4"/>
    </row>
    <row r="24" spans="2:22" x14ac:dyDescent="0.35">
      <c r="B24" s="41" t="s">
        <v>19</v>
      </c>
      <c r="C24" s="13">
        <v>3</v>
      </c>
      <c r="D24" s="14">
        <v>175</v>
      </c>
      <c r="E24" s="62">
        <f t="shared" si="0"/>
        <v>525</v>
      </c>
      <c r="F24" s="15">
        <f t="shared" si="1"/>
        <v>525</v>
      </c>
      <c r="G24" s="10"/>
      <c r="H24" s="54" t="s">
        <v>66</v>
      </c>
      <c r="I24" s="55" t="s">
        <v>104</v>
      </c>
      <c r="K24" s="27" t="s">
        <v>122</v>
      </c>
      <c r="M24" s="39">
        <v>3314.2458166236761</v>
      </c>
      <c r="N24" s="25">
        <f>M24/$M$28</f>
        <v>0.342488701707923</v>
      </c>
      <c r="O24" s="4"/>
      <c r="P24" s="4"/>
    </row>
    <row r="25" spans="2:22" x14ac:dyDescent="0.35">
      <c r="B25" s="41" t="s">
        <v>20</v>
      </c>
      <c r="C25" s="13">
        <v>10</v>
      </c>
      <c r="D25" s="14">
        <v>55</v>
      </c>
      <c r="E25" s="62">
        <f t="shared" si="0"/>
        <v>550</v>
      </c>
      <c r="F25" s="15"/>
      <c r="G25" s="10">
        <v>550</v>
      </c>
      <c r="H25" s="54" t="s">
        <v>74</v>
      </c>
      <c r="I25" s="55" t="s">
        <v>115</v>
      </c>
      <c r="K25" s="27" t="s">
        <v>121</v>
      </c>
      <c r="M25" s="39">
        <v>5606.0543454032413</v>
      </c>
      <c r="N25" s="25">
        <f>M25/$M$28</f>
        <v>0.57932041879053786</v>
      </c>
      <c r="O25" s="4"/>
      <c r="P25" s="4"/>
    </row>
    <row r="26" spans="2:22" x14ac:dyDescent="0.35">
      <c r="B26" s="41" t="s">
        <v>21</v>
      </c>
      <c r="C26" s="13">
        <v>4</v>
      </c>
      <c r="D26" s="14">
        <v>135</v>
      </c>
      <c r="E26" s="62">
        <f t="shared" si="0"/>
        <v>540</v>
      </c>
      <c r="F26" s="15">
        <f t="shared" si="1"/>
        <v>540</v>
      </c>
      <c r="G26" s="10"/>
      <c r="H26" s="54" t="s">
        <v>106</v>
      </c>
      <c r="I26" s="55" t="s">
        <v>104</v>
      </c>
      <c r="K26" s="27" t="s">
        <v>123</v>
      </c>
      <c r="M26" s="28">
        <v>458.68827867621576</v>
      </c>
      <c r="N26" s="25">
        <f>M26/$M$28</f>
        <v>4.7400090924003088E-2</v>
      </c>
      <c r="O26" s="4"/>
      <c r="P26" s="4"/>
    </row>
    <row r="27" spans="2:22" x14ac:dyDescent="0.35">
      <c r="B27" s="41" t="s">
        <v>21</v>
      </c>
      <c r="C27" s="13">
        <v>8</v>
      </c>
      <c r="D27" s="14">
        <v>135</v>
      </c>
      <c r="E27" s="62">
        <f t="shared" si="0"/>
        <v>1080</v>
      </c>
      <c r="F27" s="15">
        <f t="shared" si="1"/>
        <v>1080</v>
      </c>
      <c r="G27" s="10"/>
      <c r="H27" s="54" t="s">
        <v>107</v>
      </c>
      <c r="I27" s="55" t="s">
        <v>105</v>
      </c>
      <c r="K27" s="29" t="s">
        <v>124</v>
      </c>
      <c r="M27" s="28">
        <v>297.96090126403845</v>
      </c>
      <c r="N27" s="25">
        <f>M27/$M$28</f>
        <v>3.0790788577536123E-2</v>
      </c>
      <c r="O27" s="4"/>
      <c r="P27" s="4"/>
    </row>
    <row r="28" spans="2:22" x14ac:dyDescent="0.35">
      <c r="B28" s="41" t="s">
        <v>22</v>
      </c>
      <c r="C28" s="13">
        <v>1</v>
      </c>
      <c r="D28" s="14">
        <v>750</v>
      </c>
      <c r="E28" s="62">
        <f t="shared" si="0"/>
        <v>750</v>
      </c>
      <c r="F28" s="15">
        <f t="shared" si="1"/>
        <v>750</v>
      </c>
      <c r="G28" s="10"/>
      <c r="H28" s="54" t="s">
        <v>68</v>
      </c>
      <c r="I28" s="55" t="s">
        <v>115</v>
      </c>
      <c r="K28" t="s">
        <v>118</v>
      </c>
      <c r="M28" s="26">
        <f>SUBTOTAL(9,M23:M27)</f>
        <v>9676.9493419671708</v>
      </c>
      <c r="N28" s="25">
        <f>M28/$M$28</f>
        <v>1</v>
      </c>
      <c r="O28" s="4"/>
      <c r="P28" s="4"/>
    </row>
    <row r="29" spans="2:22" x14ac:dyDescent="0.35">
      <c r="B29" s="41" t="s">
        <v>23</v>
      </c>
      <c r="C29" s="13">
        <v>1</v>
      </c>
      <c r="D29" s="14">
        <v>115</v>
      </c>
      <c r="E29" s="62">
        <f t="shared" si="0"/>
        <v>115</v>
      </c>
      <c r="F29" s="15">
        <f t="shared" si="1"/>
        <v>115</v>
      </c>
      <c r="G29" s="10"/>
      <c r="H29" s="54" t="s">
        <v>75</v>
      </c>
      <c r="I29" s="55" t="s">
        <v>115</v>
      </c>
    </row>
    <row r="30" spans="2:22" x14ac:dyDescent="0.35">
      <c r="B30" s="41" t="s">
        <v>24</v>
      </c>
      <c r="C30" s="13">
        <v>1</v>
      </c>
      <c r="D30" s="14">
        <v>480</v>
      </c>
      <c r="E30" s="62">
        <f t="shared" si="0"/>
        <v>480</v>
      </c>
      <c r="F30" s="15"/>
      <c r="G30" s="10">
        <f>E30</f>
        <v>480</v>
      </c>
      <c r="H30" s="54" t="s">
        <v>76</v>
      </c>
      <c r="I30" s="55" t="s">
        <v>114</v>
      </c>
    </row>
    <row r="31" spans="2:22" x14ac:dyDescent="0.35">
      <c r="B31" s="41" t="s">
        <v>25</v>
      </c>
      <c r="C31" s="13">
        <v>1</v>
      </c>
      <c r="D31" s="14">
        <v>3000</v>
      </c>
      <c r="E31" s="62">
        <f t="shared" si="0"/>
        <v>3000</v>
      </c>
      <c r="F31" s="15"/>
      <c r="G31" s="10">
        <f>E31</f>
        <v>3000</v>
      </c>
      <c r="H31" s="54" t="s">
        <v>77</v>
      </c>
      <c r="I31" s="55" t="s">
        <v>104</v>
      </c>
    </row>
    <row r="32" spans="2:22" x14ac:dyDescent="0.35">
      <c r="B32" s="41" t="s">
        <v>26</v>
      </c>
      <c r="C32" s="13">
        <v>4</v>
      </c>
      <c r="D32" s="14">
        <v>160</v>
      </c>
      <c r="E32" s="62">
        <f t="shared" si="0"/>
        <v>640</v>
      </c>
      <c r="F32" s="15">
        <f t="shared" si="1"/>
        <v>640</v>
      </c>
      <c r="G32" s="10"/>
      <c r="H32" s="54" t="s">
        <v>78</v>
      </c>
      <c r="I32" s="55" t="s">
        <v>104</v>
      </c>
    </row>
    <row r="33" spans="2:9" x14ac:dyDescent="0.35">
      <c r="B33" s="41" t="s">
        <v>27</v>
      </c>
      <c r="C33" s="13">
        <v>1</v>
      </c>
      <c r="D33" s="14">
        <v>260</v>
      </c>
      <c r="E33" s="62">
        <f t="shared" si="0"/>
        <v>260</v>
      </c>
      <c r="F33" s="15">
        <f t="shared" si="1"/>
        <v>260</v>
      </c>
      <c r="G33" s="10"/>
      <c r="H33" s="54" t="s">
        <v>79</v>
      </c>
      <c r="I33" s="55" t="s">
        <v>104</v>
      </c>
    </row>
    <row r="34" spans="2:9" x14ac:dyDescent="0.35">
      <c r="B34" s="41" t="s">
        <v>28</v>
      </c>
      <c r="C34" s="13">
        <v>2</v>
      </c>
      <c r="D34" s="14">
        <v>1260</v>
      </c>
      <c r="E34" s="62">
        <f t="shared" si="0"/>
        <v>2520</v>
      </c>
      <c r="F34" s="15">
        <f t="shared" si="1"/>
        <v>2520</v>
      </c>
      <c r="G34" s="10"/>
      <c r="H34" s="54" t="s">
        <v>80</v>
      </c>
      <c r="I34" s="55" t="s">
        <v>115</v>
      </c>
    </row>
    <row r="35" spans="2:9" x14ac:dyDescent="0.35">
      <c r="B35" s="41" t="s">
        <v>29</v>
      </c>
      <c r="C35" s="13">
        <v>1</v>
      </c>
      <c r="D35" s="14">
        <v>120</v>
      </c>
      <c r="E35" s="62">
        <f t="shared" si="0"/>
        <v>120</v>
      </c>
      <c r="F35" s="15"/>
      <c r="G35" s="10">
        <v>120</v>
      </c>
      <c r="H35" s="54" t="s">
        <v>81</v>
      </c>
      <c r="I35" s="55" t="s">
        <v>104</v>
      </c>
    </row>
    <row r="36" spans="2:9" x14ac:dyDescent="0.35">
      <c r="B36" s="41" t="s">
        <v>30</v>
      </c>
      <c r="C36" s="13">
        <v>1</v>
      </c>
      <c r="D36" s="14">
        <v>140</v>
      </c>
      <c r="E36" s="62">
        <f t="shared" si="0"/>
        <v>140</v>
      </c>
      <c r="F36" s="15"/>
      <c r="G36" s="10">
        <v>140</v>
      </c>
      <c r="H36" s="54" t="s">
        <v>82</v>
      </c>
      <c r="I36" s="55" t="s">
        <v>115</v>
      </c>
    </row>
    <row r="37" spans="2:9" x14ac:dyDescent="0.35">
      <c r="B37" s="41" t="s">
        <v>31</v>
      </c>
      <c r="C37" s="13">
        <v>1</v>
      </c>
      <c r="D37" s="14">
        <v>80</v>
      </c>
      <c r="E37" s="62">
        <f t="shared" si="0"/>
        <v>80</v>
      </c>
      <c r="F37" s="15"/>
      <c r="G37" s="10">
        <v>80</v>
      </c>
      <c r="H37" s="54" t="s">
        <v>68</v>
      </c>
      <c r="I37" s="55" t="s">
        <v>115</v>
      </c>
    </row>
    <row r="38" spans="2:9" ht="30.75" customHeight="1" x14ac:dyDescent="0.35">
      <c r="B38" s="41" t="s">
        <v>32</v>
      </c>
      <c r="C38" s="13">
        <v>1</v>
      </c>
      <c r="D38" s="14">
        <v>320</v>
      </c>
      <c r="E38" s="62">
        <f t="shared" si="0"/>
        <v>320</v>
      </c>
      <c r="F38" s="15"/>
      <c r="G38" s="10">
        <v>320</v>
      </c>
      <c r="H38" s="54" t="s">
        <v>68</v>
      </c>
      <c r="I38" s="55" t="s">
        <v>115</v>
      </c>
    </row>
    <row r="39" spans="2:9" x14ac:dyDescent="0.35">
      <c r="B39" s="41" t="s">
        <v>33</v>
      </c>
      <c r="C39" s="13">
        <v>1</v>
      </c>
      <c r="D39" s="14">
        <v>320</v>
      </c>
      <c r="E39" s="62">
        <f t="shared" si="0"/>
        <v>320</v>
      </c>
      <c r="F39" s="15">
        <f t="shared" si="1"/>
        <v>320</v>
      </c>
      <c r="G39" s="10"/>
      <c r="H39" s="54" t="s">
        <v>67</v>
      </c>
      <c r="I39" s="55" t="s">
        <v>115</v>
      </c>
    </row>
    <row r="40" spans="2:9" x14ac:dyDescent="0.35">
      <c r="B40" s="41" t="s">
        <v>34</v>
      </c>
      <c r="C40" s="13">
        <v>4</v>
      </c>
      <c r="D40" s="14">
        <v>110</v>
      </c>
      <c r="E40" s="62">
        <f t="shared" si="0"/>
        <v>440</v>
      </c>
      <c r="F40" s="15"/>
      <c r="G40" s="10">
        <f>E40</f>
        <v>440</v>
      </c>
      <c r="H40" s="54" t="s">
        <v>83</v>
      </c>
      <c r="I40" s="55" t="s">
        <v>105</v>
      </c>
    </row>
    <row r="41" spans="2:9" x14ac:dyDescent="0.35">
      <c r="B41" s="41" t="s">
        <v>35</v>
      </c>
      <c r="C41" s="13">
        <v>1</v>
      </c>
      <c r="D41" s="14">
        <v>2300</v>
      </c>
      <c r="E41" s="62">
        <f t="shared" si="0"/>
        <v>2300</v>
      </c>
      <c r="F41" s="15"/>
      <c r="G41" s="10">
        <f t="shared" ref="G41:G45" si="10">E41</f>
        <v>2300</v>
      </c>
      <c r="H41" s="54" t="s">
        <v>84</v>
      </c>
      <c r="I41" s="55" t="s">
        <v>105</v>
      </c>
    </row>
    <row r="42" spans="2:9" x14ac:dyDescent="0.35">
      <c r="B42" s="41" t="s">
        <v>36</v>
      </c>
      <c r="C42" s="13">
        <v>1</v>
      </c>
      <c r="D42" s="14">
        <v>2500</v>
      </c>
      <c r="E42" s="62">
        <f t="shared" si="0"/>
        <v>2500</v>
      </c>
      <c r="F42" s="15"/>
      <c r="G42" s="10">
        <f t="shared" si="10"/>
        <v>2500</v>
      </c>
      <c r="H42" s="54" t="s">
        <v>85</v>
      </c>
      <c r="I42" s="55" t="s">
        <v>114</v>
      </c>
    </row>
    <row r="43" spans="2:9" x14ac:dyDescent="0.35">
      <c r="B43" s="41" t="s">
        <v>37</v>
      </c>
      <c r="C43" s="13">
        <v>4</v>
      </c>
      <c r="D43" s="14">
        <v>85</v>
      </c>
      <c r="E43" s="62">
        <f t="shared" si="0"/>
        <v>340</v>
      </c>
      <c r="F43" s="15"/>
      <c r="G43" s="10">
        <f t="shared" si="10"/>
        <v>340</v>
      </c>
      <c r="H43" s="54" t="s">
        <v>86</v>
      </c>
      <c r="I43" s="55" t="s">
        <v>105</v>
      </c>
    </row>
    <row r="44" spans="2:9" x14ac:dyDescent="0.35">
      <c r="B44" s="41" t="s">
        <v>38</v>
      </c>
      <c r="C44" s="13">
        <v>3</v>
      </c>
      <c r="D44" s="14">
        <v>1000</v>
      </c>
      <c r="E44" s="62">
        <f t="shared" si="0"/>
        <v>3000</v>
      </c>
      <c r="F44" s="15"/>
      <c r="G44" s="10">
        <f t="shared" si="10"/>
        <v>3000</v>
      </c>
      <c r="H44" s="54" t="s">
        <v>87</v>
      </c>
      <c r="I44" s="55" t="s">
        <v>105</v>
      </c>
    </row>
    <row r="45" spans="2:9" x14ac:dyDescent="0.35">
      <c r="B45" s="41" t="s">
        <v>39</v>
      </c>
      <c r="C45" s="13">
        <v>1</v>
      </c>
      <c r="D45" s="14">
        <v>140</v>
      </c>
      <c r="E45" s="62">
        <f t="shared" si="0"/>
        <v>140</v>
      </c>
      <c r="F45" s="15"/>
      <c r="G45" s="10">
        <f t="shared" si="10"/>
        <v>140</v>
      </c>
      <c r="H45" s="54" t="s">
        <v>67</v>
      </c>
      <c r="I45" s="55" t="s">
        <v>115</v>
      </c>
    </row>
    <row r="46" spans="2:9" x14ac:dyDescent="0.35">
      <c r="B46" s="41" t="s">
        <v>40</v>
      </c>
      <c r="C46" s="13">
        <v>1</v>
      </c>
      <c r="D46" s="14">
        <v>130</v>
      </c>
      <c r="E46" s="62">
        <f t="shared" si="0"/>
        <v>130</v>
      </c>
      <c r="F46" s="15">
        <f t="shared" si="1"/>
        <v>130</v>
      </c>
      <c r="G46" s="10"/>
      <c r="H46" s="54" t="s">
        <v>67</v>
      </c>
      <c r="I46" s="55" t="s">
        <v>115</v>
      </c>
    </row>
    <row r="47" spans="2:9" x14ac:dyDescent="0.35">
      <c r="B47" s="41" t="s">
        <v>41</v>
      </c>
      <c r="C47" s="13">
        <v>24</v>
      </c>
      <c r="D47" s="14">
        <v>300</v>
      </c>
      <c r="E47" s="62">
        <f t="shared" si="0"/>
        <v>7200</v>
      </c>
      <c r="F47" s="15"/>
      <c r="G47" s="10">
        <f>E47</f>
        <v>7200</v>
      </c>
      <c r="H47" s="54" t="s">
        <v>88</v>
      </c>
      <c r="I47" s="55" t="s">
        <v>114</v>
      </c>
    </row>
    <row r="48" spans="2:9" x14ac:dyDescent="0.35">
      <c r="B48" s="41" t="s">
        <v>42</v>
      </c>
      <c r="C48" s="13">
        <v>1</v>
      </c>
      <c r="D48" s="14">
        <v>95</v>
      </c>
      <c r="E48" s="62">
        <f t="shared" si="0"/>
        <v>95</v>
      </c>
      <c r="F48" s="15">
        <f t="shared" si="1"/>
        <v>95</v>
      </c>
      <c r="G48" s="10"/>
      <c r="H48" s="54" t="s">
        <v>89</v>
      </c>
      <c r="I48" s="55" t="s">
        <v>115</v>
      </c>
    </row>
    <row r="49" spans="2:9" x14ac:dyDescent="0.35">
      <c r="B49" s="41" t="s">
        <v>43</v>
      </c>
      <c r="C49" s="13">
        <v>1</v>
      </c>
      <c r="D49" s="14">
        <v>450</v>
      </c>
      <c r="E49" s="62">
        <f t="shared" si="0"/>
        <v>450</v>
      </c>
      <c r="F49" s="15"/>
      <c r="G49" s="10">
        <v>450</v>
      </c>
      <c r="H49" s="54"/>
      <c r="I49" s="55" t="s">
        <v>104</v>
      </c>
    </row>
    <row r="50" spans="2:9" x14ac:dyDescent="0.35">
      <c r="B50" s="41" t="s">
        <v>44</v>
      </c>
      <c r="C50" s="13">
        <v>2</v>
      </c>
      <c r="D50" s="14">
        <v>30</v>
      </c>
      <c r="E50" s="62">
        <f t="shared" si="0"/>
        <v>60</v>
      </c>
      <c r="F50" s="15"/>
      <c r="G50" s="10">
        <v>60</v>
      </c>
      <c r="H50" s="54"/>
      <c r="I50" s="55" t="s">
        <v>104</v>
      </c>
    </row>
    <row r="51" spans="2:9" x14ac:dyDescent="0.35">
      <c r="B51" s="41" t="s">
        <v>45</v>
      </c>
      <c r="C51" s="13">
        <v>1</v>
      </c>
      <c r="D51" s="14">
        <v>1500</v>
      </c>
      <c r="E51" s="62">
        <f t="shared" si="0"/>
        <v>1500</v>
      </c>
      <c r="F51" s="15">
        <f t="shared" si="1"/>
        <v>1500</v>
      </c>
      <c r="G51" s="10"/>
      <c r="H51" s="54" t="s">
        <v>90</v>
      </c>
      <c r="I51" s="55" t="s">
        <v>115</v>
      </c>
    </row>
    <row r="52" spans="2:9" x14ac:dyDescent="0.35">
      <c r="B52" s="41" t="s">
        <v>46</v>
      </c>
      <c r="C52" s="13">
        <v>1</v>
      </c>
      <c r="D52" s="14">
        <v>800</v>
      </c>
      <c r="E52" s="62">
        <f t="shared" si="0"/>
        <v>800</v>
      </c>
      <c r="F52" s="15">
        <f t="shared" si="1"/>
        <v>800</v>
      </c>
      <c r="G52" s="10"/>
      <c r="H52" s="54" t="s">
        <v>91</v>
      </c>
      <c r="I52" s="55" t="s">
        <v>113</v>
      </c>
    </row>
    <row r="53" spans="2:9" x14ac:dyDescent="0.35">
      <c r="B53" s="41" t="s">
        <v>47</v>
      </c>
      <c r="C53" s="13">
        <v>1</v>
      </c>
      <c r="D53" s="14">
        <v>90</v>
      </c>
      <c r="E53" s="62">
        <f t="shared" si="0"/>
        <v>90</v>
      </c>
      <c r="F53" s="15">
        <f t="shared" si="1"/>
        <v>90</v>
      </c>
      <c r="G53" s="10"/>
      <c r="H53" s="54" t="s">
        <v>84</v>
      </c>
      <c r="I53" s="55" t="s">
        <v>105</v>
      </c>
    </row>
    <row r="54" spans="2:9" x14ac:dyDescent="0.35">
      <c r="B54" s="41" t="s">
        <v>48</v>
      </c>
      <c r="C54" s="13">
        <v>1</v>
      </c>
      <c r="D54" s="14">
        <v>1300</v>
      </c>
      <c r="E54" s="62">
        <f t="shared" si="0"/>
        <v>1300</v>
      </c>
      <c r="F54" s="15"/>
      <c r="G54" s="10">
        <f>E54</f>
        <v>1300</v>
      </c>
      <c r="H54" s="54" t="s">
        <v>92</v>
      </c>
      <c r="I54" s="55" t="s">
        <v>105</v>
      </c>
    </row>
    <row r="55" spans="2:9" x14ac:dyDescent="0.35">
      <c r="B55" s="41" t="s">
        <v>48</v>
      </c>
      <c r="C55" s="13">
        <v>1</v>
      </c>
      <c r="D55" s="14">
        <v>4000</v>
      </c>
      <c r="E55" s="62">
        <f t="shared" si="0"/>
        <v>4000</v>
      </c>
      <c r="F55" s="15"/>
      <c r="G55" s="10">
        <f>E55</f>
        <v>4000</v>
      </c>
      <c r="H55" s="54" t="s">
        <v>93</v>
      </c>
      <c r="I55" s="55" t="s">
        <v>105</v>
      </c>
    </row>
    <row r="56" spans="2:9" x14ac:dyDescent="0.35">
      <c r="B56" s="41" t="s">
        <v>49</v>
      </c>
      <c r="C56" s="13">
        <v>1</v>
      </c>
      <c r="D56" s="14">
        <v>185</v>
      </c>
      <c r="E56" s="62">
        <f t="shared" si="0"/>
        <v>185</v>
      </c>
      <c r="F56" s="15">
        <f t="shared" si="1"/>
        <v>185</v>
      </c>
      <c r="G56" s="10"/>
      <c r="H56" s="54" t="s">
        <v>94</v>
      </c>
      <c r="I56" s="55" t="s">
        <v>105</v>
      </c>
    </row>
    <row r="57" spans="2:9" x14ac:dyDescent="0.35">
      <c r="B57" s="41" t="s">
        <v>50</v>
      </c>
      <c r="C57" s="13">
        <v>3</v>
      </c>
      <c r="D57" s="14">
        <v>195</v>
      </c>
      <c r="E57" s="62">
        <f t="shared" si="0"/>
        <v>585</v>
      </c>
      <c r="F57" s="15">
        <f t="shared" si="1"/>
        <v>585</v>
      </c>
      <c r="G57" s="10"/>
      <c r="H57" s="54" t="s">
        <v>95</v>
      </c>
      <c r="I57" s="55" t="s">
        <v>105</v>
      </c>
    </row>
    <row r="58" spans="2:9" x14ac:dyDescent="0.35">
      <c r="B58" s="41" t="s">
        <v>51</v>
      </c>
      <c r="C58" s="13">
        <v>1</v>
      </c>
      <c r="D58" s="14">
        <v>95</v>
      </c>
      <c r="E58" s="62">
        <f t="shared" si="0"/>
        <v>95</v>
      </c>
      <c r="F58" s="15"/>
      <c r="G58" s="10">
        <v>95</v>
      </c>
      <c r="H58" s="54" t="s">
        <v>96</v>
      </c>
      <c r="I58" s="55" t="s">
        <v>105</v>
      </c>
    </row>
    <row r="59" spans="2:9" x14ac:dyDescent="0.35">
      <c r="B59" s="41" t="s">
        <v>52</v>
      </c>
      <c r="C59" s="13">
        <v>1</v>
      </c>
      <c r="D59" s="14">
        <v>260</v>
      </c>
      <c r="E59" s="62">
        <f t="shared" si="0"/>
        <v>260</v>
      </c>
      <c r="F59" s="15">
        <f t="shared" si="1"/>
        <v>260</v>
      </c>
      <c r="G59" s="10"/>
      <c r="H59" s="54" t="s">
        <v>97</v>
      </c>
      <c r="I59" s="55" t="s">
        <v>105</v>
      </c>
    </row>
    <row r="60" spans="2:9" x14ac:dyDescent="0.35">
      <c r="B60" s="41" t="s">
        <v>53</v>
      </c>
      <c r="C60" s="13">
        <v>1</v>
      </c>
      <c r="D60" s="14">
        <v>355</v>
      </c>
      <c r="E60" s="62">
        <f t="shared" si="0"/>
        <v>355</v>
      </c>
      <c r="F60" s="15">
        <f t="shared" si="1"/>
        <v>355</v>
      </c>
      <c r="G60" s="10"/>
      <c r="H60" s="54" t="s">
        <v>98</v>
      </c>
      <c r="I60" s="55" t="s">
        <v>105</v>
      </c>
    </row>
    <row r="61" spans="2:9" x14ac:dyDescent="0.35">
      <c r="B61" s="41" t="s">
        <v>54</v>
      </c>
      <c r="C61" s="13">
        <v>6</v>
      </c>
      <c r="D61" s="17">
        <v>75</v>
      </c>
      <c r="E61" s="62">
        <f t="shared" si="0"/>
        <v>450</v>
      </c>
      <c r="F61" s="15">
        <f t="shared" si="1"/>
        <v>450</v>
      </c>
      <c r="G61" s="10"/>
      <c r="H61" s="54" t="s">
        <v>99</v>
      </c>
      <c r="I61" s="55" t="s">
        <v>105</v>
      </c>
    </row>
    <row r="62" spans="2:9" x14ac:dyDescent="0.35">
      <c r="B62" s="41" t="s">
        <v>55</v>
      </c>
      <c r="C62" s="13">
        <v>1</v>
      </c>
      <c r="D62" s="14">
        <v>110</v>
      </c>
      <c r="E62" s="62">
        <f t="shared" si="0"/>
        <v>110</v>
      </c>
      <c r="F62" s="15"/>
      <c r="G62" s="10">
        <f>E62</f>
        <v>110</v>
      </c>
      <c r="H62" s="54" t="s">
        <v>100</v>
      </c>
      <c r="I62" s="55" t="s">
        <v>105</v>
      </c>
    </row>
    <row r="63" spans="2:9" x14ac:dyDescent="0.35">
      <c r="B63" s="41" t="s">
        <v>56</v>
      </c>
      <c r="C63" s="13">
        <v>3</v>
      </c>
      <c r="D63" s="14">
        <v>5</v>
      </c>
      <c r="E63" s="62">
        <f t="shared" si="0"/>
        <v>15</v>
      </c>
      <c r="F63" s="15">
        <f t="shared" si="1"/>
        <v>15</v>
      </c>
      <c r="G63" s="10"/>
      <c r="H63" s="54" t="s">
        <v>87</v>
      </c>
      <c r="I63" s="55" t="s">
        <v>105</v>
      </c>
    </row>
    <row r="64" spans="2:9" x14ac:dyDescent="0.35">
      <c r="B64" s="41" t="s">
        <v>57</v>
      </c>
      <c r="C64" s="13">
        <v>3</v>
      </c>
      <c r="D64" s="14">
        <v>110</v>
      </c>
      <c r="E64" s="62">
        <f t="shared" si="0"/>
        <v>330</v>
      </c>
      <c r="F64" s="15">
        <f t="shared" si="1"/>
        <v>330</v>
      </c>
      <c r="G64" s="10"/>
      <c r="H64" s="54" t="s">
        <v>87</v>
      </c>
      <c r="I64" s="55" t="s">
        <v>105</v>
      </c>
    </row>
    <row r="65" spans="2:9" x14ac:dyDescent="0.35">
      <c r="B65" s="41" t="s">
        <v>58</v>
      </c>
      <c r="C65" s="13">
        <v>1</v>
      </c>
      <c r="D65" s="14">
        <v>90</v>
      </c>
      <c r="E65" s="62">
        <f t="shared" si="0"/>
        <v>90</v>
      </c>
      <c r="F65" s="15"/>
      <c r="G65" s="10">
        <v>90</v>
      </c>
      <c r="H65" s="54" t="s">
        <v>67</v>
      </c>
      <c r="I65" s="55" t="s">
        <v>115</v>
      </c>
    </row>
    <row r="66" spans="2:9" x14ac:dyDescent="0.35">
      <c r="B66" s="41" t="s">
        <v>59</v>
      </c>
      <c r="C66" s="13">
        <v>2</v>
      </c>
      <c r="D66" s="14">
        <v>30</v>
      </c>
      <c r="E66" s="62">
        <f t="shared" si="0"/>
        <v>60</v>
      </c>
      <c r="F66" s="15"/>
      <c r="G66" s="10">
        <v>60</v>
      </c>
      <c r="H66" s="54" t="s">
        <v>101</v>
      </c>
      <c r="I66" s="55" t="s">
        <v>105</v>
      </c>
    </row>
    <row r="67" spans="2:9" x14ac:dyDescent="0.35">
      <c r="B67" s="41" t="s">
        <v>60</v>
      </c>
      <c r="C67" s="13">
        <v>2</v>
      </c>
      <c r="D67" s="14">
        <v>25</v>
      </c>
      <c r="E67" s="62">
        <f t="shared" si="0"/>
        <v>50</v>
      </c>
      <c r="F67" s="15"/>
      <c r="G67" s="10">
        <v>50</v>
      </c>
      <c r="H67" s="54" t="s">
        <v>101</v>
      </c>
      <c r="I67" s="55" t="s">
        <v>105</v>
      </c>
    </row>
    <row r="68" spans="2:9" x14ac:dyDescent="0.35">
      <c r="B68" s="41" t="s">
        <v>61</v>
      </c>
      <c r="C68" s="13">
        <v>2</v>
      </c>
      <c r="D68" s="14">
        <v>80</v>
      </c>
      <c r="E68" s="62">
        <f t="shared" si="0"/>
        <v>160</v>
      </c>
      <c r="F68" s="15">
        <f t="shared" si="1"/>
        <v>160</v>
      </c>
      <c r="G68" s="10"/>
      <c r="H68" s="54" t="s">
        <v>101</v>
      </c>
      <c r="I68" s="55" t="s">
        <v>105</v>
      </c>
    </row>
    <row r="69" spans="2:9" x14ac:dyDescent="0.35">
      <c r="B69" s="41" t="s">
        <v>62</v>
      </c>
      <c r="C69" s="13">
        <v>2</v>
      </c>
      <c r="D69" s="14">
        <v>90</v>
      </c>
      <c r="E69" s="62">
        <f t="shared" si="0"/>
        <v>180</v>
      </c>
      <c r="F69" s="15">
        <f t="shared" si="1"/>
        <v>180</v>
      </c>
      <c r="G69" s="10"/>
      <c r="H69" s="54" t="s">
        <v>101</v>
      </c>
      <c r="I69" s="55" t="s">
        <v>105</v>
      </c>
    </row>
    <row r="70" spans="2:9" x14ac:dyDescent="0.35">
      <c r="B70" s="41" t="s">
        <v>63</v>
      </c>
      <c r="C70" s="13">
        <v>3</v>
      </c>
      <c r="D70" s="14">
        <v>20</v>
      </c>
      <c r="E70" s="62">
        <f t="shared" si="0"/>
        <v>60</v>
      </c>
      <c r="F70" s="15">
        <f t="shared" si="1"/>
        <v>60</v>
      </c>
      <c r="G70" s="10"/>
      <c r="H70" s="54"/>
      <c r="I70" s="55" t="s">
        <v>115</v>
      </c>
    </row>
    <row r="71" spans="2:9" ht="15" thickBot="1" x14ac:dyDescent="0.4">
      <c r="B71" s="42" t="s">
        <v>64</v>
      </c>
      <c r="C71" s="43">
        <v>1</v>
      </c>
      <c r="D71" s="44">
        <v>25</v>
      </c>
      <c r="E71" s="63">
        <f t="shared" si="0"/>
        <v>25</v>
      </c>
      <c r="F71" s="45">
        <f t="shared" si="1"/>
        <v>25</v>
      </c>
      <c r="G71" s="46"/>
      <c r="H71" s="56" t="s">
        <v>96</v>
      </c>
      <c r="I71" s="57" t="s">
        <v>105</v>
      </c>
    </row>
    <row r="72" spans="2:9" x14ac:dyDescent="0.35">
      <c r="B72" s="97" t="s">
        <v>6</v>
      </c>
      <c r="C72" s="98"/>
      <c r="D72" s="99"/>
      <c r="E72" s="18">
        <f>SUM(E11:E71)</f>
        <v>56005</v>
      </c>
      <c r="F72" s="58">
        <f>SUM(F11:F71)</f>
        <v>18305</v>
      </c>
      <c r="G72" s="59">
        <f>SUM(G11:G71)</f>
        <v>37700</v>
      </c>
    </row>
    <row r="73" spans="2:9" x14ac:dyDescent="0.35">
      <c r="B73" s="100" t="s">
        <v>135</v>
      </c>
      <c r="C73" s="101"/>
      <c r="D73" s="48">
        <v>0.1</v>
      </c>
      <c r="E73" s="47">
        <f>E72*D73</f>
        <v>5600.5</v>
      </c>
    </row>
    <row r="74" spans="2:9" x14ac:dyDescent="0.35">
      <c r="B74" s="92" t="s">
        <v>136</v>
      </c>
      <c r="C74" s="93"/>
      <c r="D74" s="94"/>
      <c r="E74" s="18">
        <f>E72+E73</f>
        <v>61605.5</v>
      </c>
    </row>
    <row r="75" spans="2:9" x14ac:dyDescent="0.35">
      <c r="B75" s="100" t="s">
        <v>128</v>
      </c>
      <c r="C75" s="101"/>
      <c r="D75" s="48">
        <v>7.0000000000000007E-2</v>
      </c>
      <c r="E75" s="47">
        <f>E74*D75</f>
        <v>4312.3850000000002</v>
      </c>
    </row>
    <row r="76" spans="2:9" x14ac:dyDescent="0.35">
      <c r="B76" s="92" t="s">
        <v>137</v>
      </c>
      <c r="C76" s="93"/>
      <c r="D76" s="94"/>
      <c r="E76" s="18">
        <f>E74+E75</f>
        <v>65917.884999999995</v>
      </c>
    </row>
    <row r="77" spans="2:9" x14ac:dyDescent="0.35">
      <c r="B77" s="95" t="s">
        <v>139</v>
      </c>
      <c r="C77" s="96"/>
      <c r="D77" s="60">
        <v>0.2</v>
      </c>
      <c r="E77" s="49">
        <f>D77*E76</f>
        <v>13183.576999999999</v>
      </c>
    </row>
    <row r="78" spans="2:9" ht="15" thickBot="1" x14ac:dyDescent="0.4">
      <c r="B78" s="88" t="s">
        <v>138</v>
      </c>
      <c r="C78" s="89"/>
      <c r="D78" s="90"/>
      <c r="E78" s="9">
        <f>E76+E77</f>
        <v>79101.462</v>
      </c>
    </row>
    <row r="81" spans="2:23" x14ac:dyDescent="0.35">
      <c r="B81" s="83" t="s">
        <v>140</v>
      </c>
      <c r="C81" s="84"/>
      <c r="D81" s="84"/>
    </row>
    <row r="82" spans="2:23" x14ac:dyDescent="0.35">
      <c r="B82" s="85" t="s">
        <v>141</v>
      </c>
      <c r="C82" s="84"/>
      <c r="D82" s="84"/>
      <c r="Q82" s="38"/>
      <c r="S82" s="38"/>
      <c r="U82" s="38"/>
      <c r="W82" s="38"/>
    </row>
    <row r="83" spans="2:23" x14ac:dyDescent="0.35">
      <c r="B83" s="85" t="s">
        <v>142</v>
      </c>
      <c r="C83" s="84"/>
      <c r="D83" s="84"/>
      <c r="Q83" s="38"/>
      <c r="S83" s="38"/>
      <c r="U83" s="38"/>
      <c r="W83" s="38"/>
    </row>
    <row r="84" spans="2:23" x14ac:dyDescent="0.35">
      <c r="Q84" s="38"/>
      <c r="S84" s="38"/>
      <c r="U84" s="38"/>
      <c r="W84" s="38"/>
    </row>
    <row r="85" spans="2:23" x14ac:dyDescent="0.35">
      <c r="Q85" s="38"/>
      <c r="S85" s="38"/>
      <c r="U85" s="38"/>
      <c r="W85" s="38"/>
    </row>
  </sheetData>
  <autoFilter ref="B10:I78" xr:uid="{0A182D32-3B45-4D0B-8ACC-9C3480FBFB3E}"/>
  <mergeCells count="9">
    <mergeCell ref="K12:K13"/>
    <mergeCell ref="B78:D78"/>
    <mergeCell ref="B8:G8"/>
    <mergeCell ref="B76:D76"/>
    <mergeCell ref="B77:C77"/>
    <mergeCell ref="B72:D72"/>
    <mergeCell ref="B73:C73"/>
    <mergeCell ref="B74:D74"/>
    <mergeCell ref="B75:C75"/>
  </mergeCells>
  <phoneticPr fontId="14" type="noConversion"/>
  <conditionalFormatting sqref="K24">
    <cfRule type="expression" dxfId="9" priority="9">
      <formula>AND($BE80&lt;&gt;"",$BN80="")</formula>
    </cfRule>
    <cfRule type="expression" dxfId="8" priority="10">
      <formula>$BE80&lt;&gt;""</formula>
    </cfRule>
  </conditionalFormatting>
  <conditionalFormatting sqref="K25 M25">
    <cfRule type="expression" dxfId="7" priority="5">
      <formula>AND($BE82&lt;&gt;"",$BN82="")</formula>
    </cfRule>
    <cfRule type="expression" dxfId="6" priority="6">
      <formula>$BE82&lt;&gt;""</formula>
    </cfRule>
  </conditionalFormatting>
  <conditionalFormatting sqref="K26">
    <cfRule type="expression" dxfId="5" priority="3">
      <formula>AND($BE81&lt;&gt;"",$BN81="")</formula>
    </cfRule>
    <cfRule type="expression" dxfId="4" priority="4">
      <formula>$BE81&lt;&gt;""</formula>
    </cfRule>
  </conditionalFormatting>
  <conditionalFormatting sqref="M24">
    <cfRule type="expression" dxfId="3" priority="13">
      <formula>AND($BE83&lt;&gt;"",$BN83="")</formula>
    </cfRule>
    <cfRule type="expression" dxfId="2" priority="14">
      <formula>$BE83&lt;&gt;""</formula>
    </cfRule>
  </conditionalFormatting>
  <conditionalFormatting sqref="M26:M27">
    <cfRule type="expression" dxfId="1" priority="1">
      <formula>AND($BE84&lt;&gt;"",$BN84="")</formula>
    </cfRule>
    <cfRule type="expression" dxfId="0" priority="2">
      <formula>$BE84&lt;&gt;""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5" ma:contentTypeDescription="Loo uus dokument" ma:contentTypeScope="" ma:versionID="bf67fab3ac2efc4248d78be0de894a6d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dedd9a30fcea792b13e2de61d9d2870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F2D8F0-5243-4769-9CDC-E919B77645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E4FA77-257B-4A9C-A119-D9F9C68C352F}">
  <ds:schemaRefs>
    <ds:schemaRef ds:uri="http://purl.org/dc/dcmitype/"/>
    <ds:schemaRef ds:uri="d65e48b5-f38d-431e-9b4f-47403bf4583f"/>
    <ds:schemaRef ds:uri="http://purl.org/dc/elements/1.1/"/>
    <ds:schemaRef ds:uri="http://www.w3.org/XML/1998/namespace"/>
    <ds:schemaRef ds:uri="4295b89e-2911-42f0-a767-8ca596d6842f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4634551-c501-4e5e-ac96-dde1e0c9b25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37D9678-CB62-4022-B69C-094F2D0703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Sisustuse nimekiri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</dc:creator>
  <cp:keywords/>
  <dc:description/>
  <cp:lastModifiedBy>Toomas Vingerfeld</cp:lastModifiedBy>
  <cp:revision/>
  <dcterms:created xsi:type="dcterms:W3CDTF">2011-09-27T10:48:38Z</dcterms:created>
  <dcterms:modified xsi:type="dcterms:W3CDTF">2023-05-25T13:58:44Z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